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willnovak/Downloads/"/>
    </mc:Choice>
  </mc:AlternateContent>
  <xr:revisionPtr revIDLastSave="0" documentId="13_ncr:1_{8E4E4BEE-EA72-F643-BC45-CECC37BFA2DE}" xr6:coauthVersionLast="47" xr6:coauthVersionMax="47" xr10:uidLastSave="{00000000-0000-0000-0000-000000000000}"/>
  <bookViews>
    <workbookView xWindow="0" yWindow="760" windowWidth="23260" windowHeight="12460" xr2:uid="{59494C74-DFBF-4D7D-9385-4EF52433C571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7" i="1" l="1"/>
  <c r="J17" i="1" s="1"/>
  <c r="F17" i="1"/>
  <c r="E17" i="1"/>
  <c r="D17" i="1"/>
  <c r="B17" i="1"/>
  <c r="C3" i="1" s="1"/>
  <c r="I16" i="1"/>
  <c r="G16" i="1"/>
  <c r="J16" i="1" s="1"/>
  <c r="J15" i="1"/>
  <c r="G15" i="1"/>
  <c r="I15" i="1" s="1"/>
  <c r="I14" i="1"/>
  <c r="G14" i="1"/>
  <c r="J14" i="1" s="1"/>
  <c r="J13" i="1"/>
  <c r="G13" i="1"/>
  <c r="I13" i="1" s="1"/>
  <c r="I12" i="1"/>
  <c r="G12" i="1"/>
  <c r="J12" i="1" s="1"/>
  <c r="J11" i="1"/>
  <c r="G11" i="1"/>
  <c r="I11" i="1" s="1"/>
  <c r="C11" i="1"/>
  <c r="I10" i="1"/>
  <c r="G10" i="1"/>
  <c r="J10" i="1" s="1"/>
  <c r="J9" i="1"/>
  <c r="G9" i="1"/>
  <c r="I9" i="1" s="1"/>
  <c r="C9" i="1"/>
  <c r="I8" i="1"/>
  <c r="G8" i="1"/>
  <c r="J8" i="1" s="1"/>
  <c r="J7" i="1"/>
  <c r="G7" i="1"/>
  <c r="I7" i="1" s="1"/>
  <c r="C7" i="1"/>
  <c r="I6" i="1"/>
  <c r="G6" i="1"/>
  <c r="J6" i="1" s="1"/>
  <c r="J5" i="1"/>
  <c r="G5" i="1"/>
  <c r="I5" i="1" s="1"/>
  <c r="C5" i="1"/>
  <c r="O4" i="1"/>
  <c r="J4" i="1"/>
  <c r="I4" i="1"/>
  <c r="G4" i="1"/>
  <c r="C4" i="1"/>
  <c r="G3" i="1"/>
  <c r="G17" i="1" s="1"/>
  <c r="I3" i="1" l="1"/>
  <c r="I17" i="1" s="1"/>
  <c r="C13" i="1"/>
  <c r="C15" i="1"/>
  <c r="J3" i="1"/>
  <c r="C6" i="1"/>
  <c r="C8" i="1"/>
  <c r="C10" i="1"/>
  <c r="C12" i="1"/>
  <c r="C14" i="1"/>
  <c r="C1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Geronimo chun</author>
  </authors>
  <commentList>
    <comment ref="F4" authorId="0" shapeId="0" xr:uid="{80041B8A-FF94-4E0C-94B6-69D72D9E678A}">
      <text>
        <r>
          <rPr>
            <b/>
            <sz val="9"/>
            <color indexed="81"/>
            <rFont val="Tahoma"/>
            <family val="2"/>
          </rPr>
          <t>Funds to fix our website</t>
        </r>
      </text>
    </comment>
    <comment ref="D10" authorId="0" shapeId="0" xr:uid="{B24170F2-3433-45D5-9E75-DBDA2F12F541}">
      <text>
        <r>
          <rPr>
            <sz val="9"/>
            <color indexed="81"/>
            <rFont val="Tahoma"/>
            <family val="2"/>
          </rPr>
          <t xml:space="preserve">*Training*
</t>
        </r>
      </text>
    </comment>
    <comment ref="D11" authorId="0" shapeId="0" xr:uid="{F1E2DD7E-6BA9-4B2F-80AE-801619BEF328}">
      <text>
        <r>
          <rPr>
            <sz val="9"/>
            <color indexed="81"/>
            <rFont val="Tahoma"/>
            <family val="2"/>
          </rPr>
          <t xml:space="preserve">Tentative to change
</t>
        </r>
      </text>
    </comment>
  </commentList>
</comments>
</file>

<file path=xl/sharedStrings.xml><?xml version="1.0" encoding="utf-8"?>
<sst xmlns="http://schemas.openxmlformats.org/spreadsheetml/2006/main" count="29" uniqueCount="29">
  <si>
    <t>ANU Observer  Budget 2023</t>
  </si>
  <si>
    <t>Category</t>
  </si>
  <si>
    <t>Budgeted for 2023</t>
  </si>
  <si>
    <t>Budgeted Proportion</t>
  </si>
  <si>
    <t>Surplus Pool</t>
  </si>
  <si>
    <t>Carry over from 2022</t>
  </si>
  <si>
    <t xml:space="preserve">Reserve Fund </t>
  </si>
  <si>
    <t>Total Budget for 2023</t>
  </si>
  <si>
    <t>Amount Spent $</t>
  </si>
  <si>
    <t>Remaining $</t>
  </si>
  <si>
    <t>Spent %</t>
  </si>
  <si>
    <t>Allowances &amp; Honoraria</t>
  </si>
  <si>
    <t>-</t>
  </si>
  <si>
    <t>Allowance &amp; Honoraria  for 2023</t>
  </si>
  <si>
    <t>Web Administration</t>
  </si>
  <si>
    <t>Honoraria (20% of Allowance)</t>
  </si>
  <si>
    <t>Office Rent &amp; Supplies</t>
  </si>
  <si>
    <t>Auditing</t>
  </si>
  <si>
    <t>Software</t>
  </si>
  <si>
    <t>Legal/Contingency</t>
  </si>
  <si>
    <t>News Subscriptions</t>
  </si>
  <si>
    <t>MHFA Training</t>
  </si>
  <si>
    <t>Meetings &amp; Events</t>
  </si>
  <si>
    <t>NUS National Conference</t>
  </si>
  <si>
    <t>Equipment</t>
  </si>
  <si>
    <t>Advertising &amp; Merchandise</t>
  </si>
  <si>
    <t>Freedom of Information Requests</t>
  </si>
  <si>
    <t xml:space="preserve">Administration 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</si>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</sst>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164" formatCode="_-&quot;$&quot;* #,##0.00_-;\-&quot;$&quot;* #,##0.00_-;_-&quot;$&quot;* &quot;-&quot;??_-;_-@_-"/>
    <numFmt numFmtId="165" formatCode="0.000%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A077F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theme="4"/>
      </left>
      <right/>
      <top style="double">
        <color theme="4"/>
      </top>
      <bottom/>
      <diagonal/>
    </border>
    <border>
      <left/>
      <right style="double">
        <color theme="4"/>
      </right>
      <top style="double">
        <color theme="4"/>
      </top>
      <bottom/>
      <diagonal/>
    </border>
    <border>
      <left style="double">
        <color theme="4"/>
      </left>
      <right/>
      <top/>
      <bottom/>
      <diagonal/>
    </border>
    <border>
      <left/>
      <right style="double">
        <color theme="4"/>
      </right>
      <top/>
      <bottom/>
      <diagonal/>
    </border>
    <border>
      <left style="double">
        <color theme="4"/>
      </left>
      <right/>
      <top style="thin">
        <color theme="4"/>
      </top>
      <bottom style="double">
        <color theme="4"/>
      </bottom>
      <diagonal/>
    </border>
    <border>
      <left/>
      <right style="double">
        <color theme="4"/>
      </right>
      <top style="thin">
        <color theme="4"/>
      </top>
      <bottom style="double">
        <color theme="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3" fillId="0" borderId="1" applyNumberFormat="0" applyFill="0" applyAlignment="0" applyProtection="0"/>
  </cellStyleXfs>
  <cellXfs count="32">
    <xf numFmtId="0" fontId="0" fillId="0" borderId="0" xfId="0"/>
    <xf numFmtId="0" fontId="0" fillId="3" borderId="0" xfId="0" applyFill="1"/>
    <xf numFmtId="164" fontId="0" fillId="3" borderId="0" xfId="1" applyFont="1" applyFill="1"/>
    <xf numFmtId="0" fontId="0" fillId="3" borderId="2" xfId="0" applyFill="1" applyBorder="1"/>
    <xf numFmtId="0" fontId="0" fillId="3" borderId="3" xfId="0" applyFill="1" applyBorder="1"/>
    <xf numFmtId="4" fontId="0" fillId="0" borderId="0" xfId="0" applyNumberFormat="1" applyAlignment="1">
      <alignment vertical="center"/>
    </xf>
    <xf numFmtId="164" fontId="0" fillId="0" borderId="0" xfId="1" applyFont="1"/>
    <xf numFmtId="165" fontId="0" fillId="0" borderId="0" xfId="0" applyNumberFormat="1"/>
    <xf numFmtId="164" fontId="0" fillId="0" borderId="0" xfId="1" applyFont="1" applyAlignment="1">
      <alignment horizontal="center"/>
    </xf>
    <xf numFmtId="164" fontId="0" fillId="0" borderId="4" xfId="1" applyFont="1" applyBorder="1"/>
    <xf numFmtId="10" fontId="0" fillId="0" borderId="5" xfId="0" applyNumberFormat="1" applyBorder="1"/>
    <xf numFmtId="164" fontId="0" fillId="0" borderId="0" xfId="1" applyFont="1" applyAlignment="1">
      <alignment vertical="center"/>
    </xf>
    <xf numFmtId="164" fontId="0" fillId="0" borderId="0" xfId="1" applyFont="1" applyAlignment="1"/>
    <xf numFmtId="4" fontId="3" fillId="0" borderId="1" xfId="2" applyNumberFormat="1"/>
    <xf numFmtId="0" fontId="0" fillId="4" borderId="0" xfId="0" applyFill="1"/>
    <xf numFmtId="164" fontId="0" fillId="4" borderId="0" xfId="1" applyFont="1" applyFill="1"/>
    <xf numFmtId="165" fontId="0" fillId="4" borderId="0" xfId="0" applyNumberFormat="1" applyFill="1"/>
    <xf numFmtId="164" fontId="0" fillId="4" borderId="0" xfId="1" applyFont="1" applyFill="1" applyAlignment="1">
      <alignment horizontal="center"/>
    </xf>
    <xf numFmtId="164" fontId="0" fillId="4" borderId="0" xfId="1" applyFont="1" applyFill="1" applyAlignment="1"/>
    <xf numFmtId="8" fontId="0" fillId="0" borderId="0" xfId="0" applyNumberFormat="1"/>
    <xf numFmtId="164" fontId="2" fillId="0" borderId="0" xfId="1" applyFont="1"/>
    <xf numFmtId="164" fontId="1" fillId="0" borderId="0" xfId="1" applyFont="1" applyAlignment="1"/>
    <xf numFmtId="164" fontId="1" fillId="0" borderId="0" xfId="1" applyFont="1" applyAlignment="1">
      <alignment horizontal="center"/>
    </xf>
    <xf numFmtId="164" fontId="2" fillId="4" borderId="0" xfId="1" applyFont="1" applyFill="1"/>
    <xf numFmtId="164" fontId="1" fillId="4" borderId="0" xfId="1" applyFont="1" applyFill="1" applyAlignment="1"/>
    <xf numFmtId="164" fontId="1" fillId="4" borderId="0" xfId="1" applyFont="1" applyFill="1" applyAlignment="1">
      <alignment horizontal="center"/>
    </xf>
    <xf numFmtId="0" fontId="3" fillId="0" borderId="1" xfId="2"/>
    <xf numFmtId="164" fontId="3" fillId="0" borderId="1" xfId="1" applyFont="1" applyBorder="1"/>
    <xf numFmtId="0" fontId="3" fillId="0" borderId="1" xfId="2" applyNumberFormat="1"/>
    <xf numFmtId="164" fontId="3" fillId="0" borderId="6" xfId="1" applyFont="1" applyBorder="1"/>
    <xf numFmtId="10" fontId="3" fillId="0" borderId="7" xfId="2" applyNumberFormat="1" applyBorder="1"/>
    <xf numFmtId="0" fontId="0" fillId="2" borderId="0" xfId="0" applyFill="1" applyAlignment="1">
      <alignment horizontal="center" vertical="center"/>
    </xf>
  </cellXfs>
  <cellStyles count="3">
    <cellStyle name="Currency" xfId="1" builtinId="4"/>
    <cellStyle name="Normal" xfId="0" builtinId="0"/>
    <cellStyle name="Total" xfId="2" builtinId="2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1A0C86-159C-4462-B1B6-7CCEAB0DD2F7}">
  <dimension ref="A1:O18"/>
  <sheetViews>
    <sheetView tabSelected="1" workbookViewId="0">
      <selection activeCell="F10" sqref="F10"/>
    </sheetView>
  </sheetViews>
  <sheetFormatPr baseColWidth="10" defaultColWidth="8.83203125" defaultRowHeight="21" customHeight="1" x14ac:dyDescent="0.2"/>
  <cols>
    <col min="1" max="1" width="28.83203125" bestFit="1" customWidth="1"/>
    <col min="2" max="2" width="16.1640625" bestFit="1" customWidth="1"/>
    <col min="3" max="3" width="18.1640625" bestFit="1" customWidth="1"/>
    <col min="4" max="4" width="12.1640625" bestFit="1" customWidth="1"/>
    <col min="5" max="5" width="19.83203125" bestFit="1" customWidth="1"/>
    <col min="6" max="6" width="13.6640625" bestFit="1" customWidth="1"/>
    <col min="7" max="7" width="20.1640625" bestFit="1" customWidth="1"/>
    <col min="8" max="8" width="14" bestFit="1" customWidth="1"/>
    <col min="9" max="9" width="12.5" bestFit="1" customWidth="1"/>
    <col min="10" max="10" width="7.5" bestFit="1" customWidth="1"/>
    <col min="14" max="14" width="28.1640625" bestFit="1" customWidth="1"/>
    <col min="15" max="15" width="12.33203125" bestFit="1" customWidth="1"/>
  </cols>
  <sheetData>
    <row r="1" spans="1:15" ht="21" customHeight="1" thickBot="1" x14ac:dyDescent="0.25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</row>
    <row r="2" spans="1:15" ht="21" customHeight="1" thickTop="1" x14ac:dyDescent="0.2">
      <c r="A2" s="1" t="s">
        <v>1</v>
      </c>
      <c r="B2" s="1" t="s">
        <v>2</v>
      </c>
      <c r="C2" s="1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1" t="s">
        <v>8</v>
      </c>
      <c r="I2" s="3" t="s">
        <v>9</v>
      </c>
      <c r="J2" s="4" t="s">
        <v>10</v>
      </c>
      <c r="N2" s="5"/>
      <c r="O2" s="5"/>
    </row>
    <row r="3" spans="1:15" ht="21" customHeight="1" x14ac:dyDescent="0.2">
      <c r="A3" t="s">
        <v>11</v>
      </c>
      <c r="B3" s="6">
        <v>69265</v>
      </c>
      <c r="C3" s="7">
        <f>B3/B17</f>
        <v>0.61234142244618306</v>
      </c>
      <c r="D3" s="6">
        <v>25000</v>
      </c>
      <c r="E3" s="6">
        <v>10902.76</v>
      </c>
      <c r="F3" s="8" t="s">
        <v>12</v>
      </c>
      <c r="G3" s="8">
        <f>SUM(B3,D3,E3)</f>
        <v>105167.76</v>
      </c>
      <c r="H3" s="6">
        <v>0</v>
      </c>
      <c r="I3" s="9">
        <f>(G3-H3)</f>
        <v>105167.76</v>
      </c>
      <c r="J3" s="10">
        <f>H3/G3</f>
        <v>0</v>
      </c>
      <c r="N3" t="s">
        <v>13</v>
      </c>
      <c r="O3" s="11">
        <v>105167.76</v>
      </c>
    </row>
    <row r="4" spans="1:15" ht="21" customHeight="1" thickBot="1" x14ac:dyDescent="0.25">
      <c r="A4" t="s">
        <v>14</v>
      </c>
      <c r="B4" s="6">
        <v>1000</v>
      </c>
      <c r="C4" s="7">
        <f>B4/B17</f>
        <v>8.840560491535164E-3</v>
      </c>
      <c r="D4" s="8">
        <v>0</v>
      </c>
      <c r="E4" s="12">
        <v>0</v>
      </c>
      <c r="F4" s="8">
        <v>20000</v>
      </c>
      <c r="G4" s="8">
        <f>SUM(B4+F4)</f>
        <v>21000</v>
      </c>
      <c r="H4" s="6">
        <v>0</v>
      </c>
      <c r="I4" s="9">
        <f>G4-H4</f>
        <v>21000</v>
      </c>
      <c r="J4" s="10">
        <f>H4/G4</f>
        <v>0</v>
      </c>
      <c r="N4" t="s">
        <v>15</v>
      </c>
      <c r="O4" s="13">
        <f>O3*0.2</f>
        <v>21033.552</v>
      </c>
    </row>
    <row r="5" spans="1:15" ht="21" customHeight="1" thickTop="1" x14ac:dyDescent="0.2">
      <c r="A5" s="14" t="s">
        <v>16</v>
      </c>
      <c r="B5" s="15">
        <v>10000</v>
      </c>
      <c r="C5" s="16">
        <f>B5/B17</f>
        <v>8.8405604915351627E-2</v>
      </c>
      <c r="D5" s="17">
        <v>0</v>
      </c>
      <c r="E5" s="18">
        <v>0</v>
      </c>
      <c r="F5" s="17">
        <v>0</v>
      </c>
      <c r="G5" s="17">
        <f>SUM(B5)</f>
        <v>10000</v>
      </c>
      <c r="H5" s="15">
        <v>0</v>
      </c>
      <c r="I5" s="9">
        <f>(G5-H5)</f>
        <v>10000</v>
      </c>
      <c r="J5" s="10">
        <f t="shared" ref="J5:J16" si="0">H5/G5</f>
        <v>0</v>
      </c>
    </row>
    <row r="6" spans="1:15" ht="21" customHeight="1" x14ac:dyDescent="0.2">
      <c r="A6" t="s">
        <v>17</v>
      </c>
      <c r="B6" s="6">
        <v>2500</v>
      </c>
      <c r="C6" s="7">
        <f>B6/B17</f>
        <v>2.2101401228837907E-2</v>
      </c>
      <c r="D6" s="8">
        <v>0</v>
      </c>
      <c r="E6" s="12">
        <v>0</v>
      </c>
      <c r="F6" s="8">
        <v>0</v>
      </c>
      <c r="G6" s="8">
        <f>SUM(B6)</f>
        <v>2500</v>
      </c>
      <c r="H6" s="6">
        <v>0</v>
      </c>
      <c r="I6" s="9">
        <f>G6-H6</f>
        <v>2500</v>
      </c>
      <c r="J6" s="10">
        <f t="shared" si="0"/>
        <v>0</v>
      </c>
      <c r="O6" s="19"/>
    </row>
    <row r="7" spans="1:15" ht="21" customHeight="1" x14ac:dyDescent="0.2">
      <c r="A7" s="14" t="s">
        <v>18</v>
      </c>
      <c r="B7" s="15">
        <v>19500</v>
      </c>
      <c r="C7" s="16">
        <f>B8/B17</f>
        <v>2.2101401228837907E-2</v>
      </c>
      <c r="D7" s="17">
        <v>0</v>
      </c>
      <c r="E7" s="18">
        <v>0</v>
      </c>
      <c r="F7" s="17">
        <v>0</v>
      </c>
      <c r="G7" s="17">
        <f>SUM(B7)</f>
        <v>19500</v>
      </c>
      <c r="H7" s="15">
        <v>0</v>
      </c>
      <c r="I7" s="9">
        <f t="shared" ref="I7" si="1">(G7-H7)</f>
        <v>19500</v>
      </c>
      <c r="J7" s="10">
        <f>H7/G7</f>
        <v>0</v>
      </c>
      <c r="O7" s="19"/>
    </row>
    <row r="8" spans="1:15" ht="21" customHeight="1" x14ac:dyDescent="0.2">
      <c r="A8" t="s">
        <v>19</v>
      </c>
      <c r="B8" s="6">
        <v>2500</v>
      </c>
      <c r="C8" s="7">
        <f>B8/B17</f>
        <v>2.2101401228837907E-2</v>
      </c>
      <c r="D8" s="8">
        <v>0</v>
      </c>
      <c r="E8" s="12">
        <v>0</v>
      </c>
      <c r="F8" s="8">
        <v>0</v>
      </c>
      <c r="G8" s="8">
        <f>SUM(B8)</f>
        <v>2500</v>
      </c>
      <c r="H8" s="6">
        <v>0</v>
      </c>
      <c r="I8" s="9">
        <f>G8-H8</f>
        <v>2500</v>
      </c>
      <c r="J8" s="10">
        <f t="shared" si="0"/>
        <v>0</v>
      </c>
    </row>
    <row r="9" spans="1:15" ht="21" customHeight="1" x14ac:dyDescent="0.2">
      <c r="A9" s="14" t="s">
        <v>20</v>
      </c>
      <c r="B9" s="15">
        <v>200</v>
      </c>
      <c r="C9" s="16">
        <f>B9/B17</f>
        <v>1.7681120983070327E-3</v>
      </c>
      <c r="D9" s="17">
        <v>0</v>
      </c>
      <c r="E9" s="18">
        <v>0</v>
      </c>
      <c r="F9" s="17">
        <v>0</v>
      </c>
      <c r="G9" s="17">
        <f>SUM(B9)</f>
        <v>200</v>
      </c>
      <c r="H9" s="15">
        <v>0</v>
      </c>
      <c r="I9" s="9">
        <f t="shared" ref="I9" si="2">(G9-H9)</f>
        <v>200</v>
      </c>
      <c r="J9" s="10">
        <f>H9/G9</f>
        <v>0</v>
      </c>
    </row>
    <row r="10" spans="1:15" ht="21" customHeight="1" x14ac:dyDescent="0.2">
      <c r="A10" t="s">
        <v>21</v>
      </c>
      <c r="B10" s="6">
        <v>900</v>
      </c>
      <c r="C10" s="7">
        <f>B10/B17</f>
        <v>7.9565044423816466E-3</v>
      </c>
      <c r="D10" s="20">
        <v>5000</v>
      </c>
      <c r="E10" s="21">
        <v>0</v>
      </c>
      <c r="F10" s="22">
        <v>0</v>
      </c>
      <c r="G10" s="22">
        <f>SUM(B10+D10)</f>
        <v>5900</v>
      </c>
      <c r="H10" s="6">
        <v>0</v>
      </c>
      <c r="I10" s="9">
        <f>G10-H10</f>
        <v>5900</v>
      </c>
      <c r="J10" s="10">
        <f t="shared" si="0"/>
        <v>0</v>
      </c>
    </row>
    <row r="11" spans="1:15" ht="21" customHeight="1" x14ac:dyDescent="0.2">
      <c r="A11" s="14" t="s">
        <v>22</v>
      </c>
      <c r="B11" s="15">
        <v>900</v>
      </c>
      <c r="C11" s="16">
        <f>B11/B17</f>
        <v>7.9565044423816466E-3</v>
      </c>
      <c r="D11" s="23">
        <v>4000</v>
      </c>
      <c r="E11" s="24">
        <v>0</v>
      </c>
      <c r="F11" s="25">
        <v>0</v>
      </c>
      <c r="G11" s="25">
        <f>SUM(B11+D11)</f>
        <v>4900</v>
      </c>
      <c r="H11" s="15">
        <v>0</v>
      </c>
      <c r="I11" s="9">
        <f t="shared" ref="I11" si="3">(G11-H11)</f>
        <v>4900</v>
      </c>
      <c r="J11" s="10">
        <f t="shared" si="0"/>
        <v>0</v>
      </c>
    </row>
    <row r="12" spans="1:15" ht="21" customHeight="1" x14ac:dyDescent="0.2">
      <c r="A12" t="s">
        <v>23</v>
      </c>
      <c r="B12" s="6">
        <v>1200</v>
      </c>
      <c r="C12" s="7">
        <f>B12/B17</f>
        <v>1.0608672589842195E-2</v>
      </c>
      <c r="D12" s="8">
        <v>0</v>
      </c>
      <c r="E12" s="21">
        <v>0</v>
      </c>
      <c r="F12" s="8">
        <v>0</v>
      </c>
      <c r="G12" s="8">
        <f>SUM(B12)</f>
        <v>1200</v>
      </c>
      <c r="H12" s="6">
        <v>0</v>
      </c>
      <c r="I12" s="9">
        <f t="shared" ref="I12" si="4">G12-H12</f>
        <v>1200</v>
      </c>
      <c r="J12" s="10">
        <f t="shared" si="0"/>
        <v>0</v>
      </c>
    </row>
    <row r="13" spans="1:15" ht="21" customHeight="1" x14ac:dyDescent="0.2">
      <c r="A13" s="14" t="s">
        <v>24</v>
      </c>
      <c r="B13" s="15">
        <v>3500</v>
      </c>
      <c r="C13" s="16">
        <f>B13/B17</f>
        <v>3.0941961720373071E-2</v>
      </c>
      <c r="D13" s="15">
        <v>3316</v>
      </c>
      <c r="E13" s="24">
        <v>0</v>
      </c>
      <c r="F13" s="17">
        <v>0</v>
      </c>
      <c r="G13" s="17">
        <f>SUM(B13,D13)</f>
        <v>6816</v>
      </c>
      <c r="H13" s="15">
        <v>0</v>
      </c>
      <c r="I13" s="9">
        <f t="shared" ref="I13" si="5">(G13-H13)</f>
        <v>6816</v>
      </c>
      <c r="J13" s="10">
        <f t="shared" si="0"/>
        <v>0</v>
      </c>
    </row>
    <row r="14" spans="1:15" ht="21" customHeight="1" x14ac:dyDescent="0.2">
      <c r="A14" t="s">
        <v>25</v>
      </c>
      <c r="B14" s="6">
        <v>1200</v>
      </c>
      <c r="C14" s="7">
        <f>B14/B17</f>
        <v>1.0608672589842195E-2</v>
      </c>
      <c r="D14" s="6">
        <v>2500</v>
      </c>
      <c r="E14" s="21">
        <v>0</v>
      </c>
      <c r="F14" s="8">
        <v>0</v>
      </c>
      <c r="G14" s="8">
        <f>SUM(B14,D14)</f>
        <v>3700</v>
      </c>
      <c r="H14" s="6">
        <v>0</v>
      </c>
      <c r="I14" s="9">
        <f t="shared" ref="I14" si="6">G14-H14</f>
        <v>3700</v>
      </c>
      <c r="J14" s="10">
        <f t="shared" si="0"/>
        <v>0</v>
      </c>
    </row>
    <row r="15" spans="1:15" ht="21" customHeight="1" x14ac:dyDescent="0.2">
      <c r="A15" s="14" t="s">
        <v>26</v>
      </c>
      <c r="B15" s="15">
        <v>250</v>
      </c>
      <c r="C15" s="16">
        <f>B15/B17</f>
        <v>2.210140122883791E-3</v>
      </c>
      <c r="D15" s="17">
        <v>0</v>
      </c>
      <c r="E15" s="24">
        <v>0</v>
      </c>
      <c r="F15" s="17">
        <v>0</v>
      </c>
      <c r="G15" s="17">
        <f>SUM(B15)</f>
        <v>250</v>
      </c>
      <c r="H15" s="15">
        <v>0</v>
      </c>
      <c r="I15" s="9">
        <f t="shared" ref="I15" si="7">(G15-H15)</f>
        <v>250</v>
      </c>
      <c r="J15" s="10">
        <f t="shared" si="0"/>
        <v>0</v>
      </c>
    </row>
    <row r="16" spans="1:15" ht="21" customHeight="1" x14ac:dyDescent="0.2">
      <c r="A16" t="s">
        <v>27</v>
      </c>
      <c r="B16" s="6">
        <v>200</v>
      </c>
      <c r="C16" s="7">
        <f>B16/B17</f>
        <v>1.7681120983070327E-3</v>
      </c>
      <c r="D16" s="8">
        <v>0</v>
      </c>
      <c r="E16" s="21">
        <v>0</v>
      </c>
      <c r="F16" s="8">
        <v>0</v>
      </c>
      <c r="G16" s="8">
        <f>SUM(B16)</f>
        <v>200</v>
      </c>
      <c r="H16" s="6">
        <v>0</v>
      </c>
      <c r="I16" s="9">
        <f t="shared" ref="I16" si="8">G16-H16</f>
        <v>200</v>
      </c>
      <c r="J16" s="10">
        <f t="shared" si="0"/>
        <v>0</v>
      </c>
    </row>
    <row r="17" spans="1:10" ht="21" customHeight="1" thickBot="1" x14ac:dyDescent="0.25">
      <c r="A17" s="26" t="s">
        <v>28</v>
      </c>
      <c r="B17" s="27">
        <f>SUM(B3:B16)</f>
        <v>113115</v>
      </c>
      <c r="C17" s="28"/>
      <c r="D17" s="27">
        <f>SUM(D3,D10,D11,D13,D14)</f>
        <v>39816</v>
      </c>
      <c r="E17" s="27">
        <f>SUM(E3)</f>
        <v>10902.76</v>
      </c>
      <c r="F17" s="27">
        <f>SUM(F4)</f>
        <v>20000</v>
      </c>
      <c r="G17" s="27">
        <f>SUM(G3:G16)</f>
        <v>183833.76</v>
      </c>
      <c r="H17" s="27">
        <f>SUM(H2:H16)</f>
        <v>0</v>
      </c>
      <c r="I17" s="29">
        <f>SUM(I2:I16)</f>
        <v>183833.76</v>
      </c>
      <c r="J17" s="30">
        <f>(H17/B17)</f>
        <v>0</v>
      </c>
    </row>
    <row r="18" spans="1:10" ht="21" customHeight="1" thickTop="1" x14ac:dyDescent="0.2"/>
  </sheetData>
  <mergeCells count="1">
    <mergeCell ref="A1:J1"/>
  </mergeCells>
  <pageMargins left="0.7" right="0.7" top="0.75" bottom="0.75" header="0.3" footer="0.3"/>
  <pageSetup paperSize="9" orientation="portrait" horizontalDpi="0" verticalDpi="0"/>
  <legacy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ec8f09ab-5624-4f1a-abf9-82dd251dd26b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522404FE8158C4092054DC8C3E5AA79" ma:contentTypeVersion="3" ma:contentTypeDescription="Create a new document." ma:contentTypeScope="" ma:versionID="ec33059fe10a942dcc294405302a425f">
  <xsd:schema xmlns:xsd="http://www.w3.org/2001/XMLSchema" xmlns:xs="http://www.w3.org/2001/XMLSchema" xmlns:p="http://schemas.microsoft.com/office/2006/metadata/properties" xmlns:ns3="ec8f09ab-5624-4f1a-abf9-82dd251dd26b" targetNamespace="http://schemas.microsoft.com/office/2006/metadata/properties" ma:root="true" ma:fieldsID="b687fa405b87ba0dc9cc984078ff0d9b" ns3:_="">
    <xsd:import namespace="ec8f09ab-5624-4f1a-abf9-82dd251dd26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c8f09ab-5624-4f1a-abf9-82dd251dd26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_activity" ma:index="10" nillable="true" ma:displayName="_activity" ma:hidden="true" ma:internalName="_activity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EE0402F-0C58-497F-8D5C-44577DCCFA8C}">
  <ds:schemaRefs>
    <ds:schemaRef ds:uri="ec8f09ab-5624-4f1a-abf9-82dd251dd26b"/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metadata/properties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08F887BA-05C1-48F1-BC80-5A42B4B6EAA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A9CDB90-22D0-4D24-AE79-51FE4710681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c8f09ab-5624-4f1a-abf9-82dd251dd26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Geronimo chun</dc:creator>
  <cp:lastModifiedBy>Microsoft Office User</cp:lastModifiedBy>
  <cp:lastPrinted>2023-02-27T06:41:29Z</cp:lastPrinted>
  <dcterms:created xsi:type="dcterms:W3CDTF">2023-02-27T00:02:34Z</dcterms:created>
  <dcterms:modified xsi:type="dcterms:W3CDTF">2023-02-27T06:41:35Z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0x0101003522404FE8158C4092054DC8C3E5AA79</vt:lpwstr>
  </property>
</Properties>
</file>